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832" activeTab="0"/>
  </bookViews>
  <sheets>
    <sheet name="Модель Налоги ООО 2013" sheetId="1" r:id="rId1"/>
    <sheet name="Подробности расчета ОСН и УСН" sheetId="2" r:id="rId2"/>
  </sheets>
  <definedNames/>
  <calcPr fullCalcOnLoad="1"/>
</workbook>
</file>

<file path=xl/sharedStrings.xml><?xml version="1.0" encoding="utf-8"?>
<sst xmlns="http://schemas.openxmlformats.org/spreadsheetml/2006/main" count="98" uniqueCount="76">
  <si>
    <t>Общая система</t>
  </si>
  <si>
    <t>Сумма</t>
  </si>
  <si>
    <t>Показатель</t>
  </si>
  <si>
    <t>Материальные расходы</t>
  </si>
  <si>
    <t>Расходы на оплату труда</t>
  </si>
  <si>
    <t>Уд вес в обороте</t>
  </si>
  <si>
    <t>НДС</t>
  </si>
  <si>
    <t>НДС к возмещению</t>
  </si>
  <si>
    <t>Упрощенная система</t>
  </si>
  <si>
    <t>Доходы (ГП)</t>
  </si>
  <si>
    <t>Сумма с НДС</t>
  </si>
  <si>
    <t>Сумма без НДС</t>
  </si>
  <si>
    <t>Прибыль и налоги</t>
  </si>
  <si>
    <t>1. СИСТЕМА: Налог на доходы</t>
  </si>
  <si>
    <t>2. СИСТЕМА: Налог на прибыль</t>
  </si>
  <si>
    <t>Прочие (производственные, коммерческие, внереализационные)</t>
  </si>
  <si>
    <t>Итого расходов</t>
  </si>
  <si>
    <t>Налоги, уменьшающие налогооблагаемую базу при расчете НнП</t>
  </si>
  <si>
    <t>Итого расходов с учетом налогов</t>
  </si>
  <si>
    <t>Налогооблагаемая прибыль</t>
  </si>
  <si>
    <t>Налоги, не уменьшающие налогооблагаемую базу при расчете НнП</t>
  </si>
  <si>
    <t>Налог на прибыль</t>
  </si>
  <si>
    <t>Чистая прибыль</t>
  </si>
  <si>
    <t>Итого налогов в бюджет</t>
  </si>
  <si>
    <t>1. С-МА Налог на доходы</t>
  </si>
  <si>
    <t>2. С-МА Налог на прибыль</t>
  </si>
  <si>
    <t>Материальные расходы (с учетом НДС)</t>
  </si>
  <si>
    <t>Справочно: среднегодовая стоимость имущества</t>
  </si>
  <si>
    <t>Упрощенная от дохода</t>
  </si>
  <si>
    <t>Упрощенная от прибыли</t>
  </si>
  <si>
    <t>Обычная система</t>
  </si>
  <si>
    <t>Доходы (с учетом косвенных налогов)</t>
  </si>
  <si>
    <t>Доля в доходах</t>
  </si>
  <si>
    <t>Доля в расходах</t>
  </si>
  <si>
    <t>Итого расходов (с учетом НДС)</t>
  </si>
  <si>
    <t>Расходы на оплату труда (без учета страховых взносов)</t>
  </si>
  <si>
    <t>Прочие (производственные, коммерческие, внереализационные) расходы (не облагаемые НДС)</t>
  </si>
  <si>
    <t>Страховые взносы</t>
  </si>
  <si>
    <t>С учетом косвенных налогов</t>
  </si>
  <si>
    <t>Без учета косвенных налогов</t>
  </si>
  <si>
    <t>Ставка</t>
  </si>
  <si>
    <t>Налог на имущество (за год)</t>
  </si>
  <si>
    <t>Среднегодовая стоимость имущества</t>
  </si>
  <si>
    <t>Итого налогов в бюджет и страховых взносов</t>
  </si>
  <si>
    <t>Налоговое бремя с учетом НДФЛ</t>
  </si>
  <si>
    <t>НДФЛ 13% в расчете не учитывается, т.к. удерживается из зарплаты сотрудника</t>
  </si>
  <si>
    <t>1. Налог на доходы 6%</t>
  </si>
  <si>
    <t>2. Налог на прибыль 15%</t>
  </si>
  <si>
    <t xml:space="preserve">Подробности расчета </t>
  </si>
  <si>
    <t>Налога на доходы 6%</t>
  </si>
  <si>
    <t>Сумма уменьшения</t>
  </si>
  <si>
    <t>налог на доходы</t>
  </si>
  <si>
    <t>Показатели</t>
  </si>
  <si>
    <t>Сравнение чистой прибыли при разных системах налогообложения:</t>
  </si>
  <si>
    <t>Обычная - упрощенная 6% =</t>
  </si>
  <si>
    <t>Т.е. УСН 6% выгоднее, чем ОСН</t>
  </si>
  <si>
    <t>Справочно:</t>
  </si>
  <si>
    <t>Вы можете подставить свои суммы и получить соответствующую сумму налогов</t>
  </si>
  <si>
    <t>Таким цветом выделены ячейки, значения которых можно менять</t>
  </si>
  <si>
    <t>По вопросам, связанным с использованием данной модели, см.контакты выше</t>
  </si>
  <si>
    <t>Исходные данные:</t>
  </si>
  <si>
    <t>Результаты:</t>
  </si>
  <si>
    <t>Итого налоговое бремя</t>
  </si>
  <si>
    <t>"Налоговое бремя" включает налоги и страховые взносы</t>
  </si>
  <si>
    <t>Расходы, в т.ч.:</t>
  </si>
  <si>
    <t xml:space="preserve">Подробности расчета налогов </t>
  </si>
  <si>
    <t>В связи с тем, что это "модель", в ней не учитываются иные налоги и сборы,</t>
  </si>
  <si>
    <t>особые ставки и базы для НДС, налога на прибыль, налога на имущества и т.д.</t>
  </si>
  <si>
    <t>Способ применения: модель можно использовать при финансовом планировании, в т.ч. при составлении бизнес-планов. Например, модель можно использовать в бюджете доходов и расходов. Позволяет анализировать связь исходных данных и итоговой суммы налогов (например, с помощью модели можно сделать вывод, что увеличение доли расходов на оплату труда в структуре расходов повлечет увеличение налогового бремени).</t>
  </si>
  <si>
    <t xml:space="preserve">Цель модели: расчет суммы налогов по исходным данным для коммерческой организации (ООО, ЗАО и т.д.), сравнение эффективности различных систем налогообложения. Можно использовать в части коммерческой деятельности для некоммерческих организаций. </t>
  </si>
  <si>
    <t>Круг пользователей модели: коммерческие организации (ООО, ЗАО), в т.ч. стартапы, малый и средний бизнес. Модель может быть интересна собственникам и руководителям компаний, финансовым и коммерческим директорам, бухгалтерам.</t>
  </si>
  <si>
    <t>Актуально на 25.02.2013 г.</t>
  </si>
  <si>
    <t>ООО "АС-АУДИТ", тел. (495) 930-30-75, info@as-audit.ru, www.as-audit.ru</t>
  </si>
  <si>
    <t>ООО "АС-АУДИТ", тел. (495) 983-30-75, info@as-audit.ru, www.as-audit.ru</t>
  </si>
  <si>
    <t>Модель "Налоги ООО в 2013 году"</t>
  </si>
  <si>
    <t>1/2 Страховые взносы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</si>
</sst>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%"/>
  </numFmts>
  <fonts count="4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i/>
      <sz val="10"/>
      <color indexed="23"/>
      <name val="Arial Cyr"/>
      <family val="0"/>
    </font>
    <font>
      <i/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2"/>
      <name val="Arial Cyr"/>
      <family val="0"/>
    </font>
    <font>
      <b/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73" fontId="1" fillId="0" borderId="10" xfId="60" applyNumberFormat="1" applyFont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17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73" fontId="0" fillId="0" borderId="0" xfId="6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173" fontId="0" fillId="33" borderId="10" xfId="6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9" fontId="0" fillId="0" borderId="10" xfId="57" applyFont="1" applyBorder="1" applyAlignment="1">
      <alignment vertical="center"/>
    </xf>
    <xf numFmtId="173" fontId="0" fillId="0" borderId="10" xfId="6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9" fontId="1" fillId="0" borderId="11" xfId="57" applyFont="1" applyBorder="1" applyAlignment="1">
      <alignment vertical="center"/>
    </xf>
    <xf numFmtId="173" fontId="1" fillId="0" borderId="11" xfId="60" applyNumberFormat="1" applyFont="1" applyBorder="1" applyAlignment="1">
      <alignment vertical="center"/>
    </xf>
    <xf numFmtId="9" fontId="1" fillId="0" borderId="10" xfId="57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9" fontId="0" fillId="0" borderId="12" xfId="57" applyFont="1" applyBorder="1" applyAlignment="1">
      <alignment vertical="center"/>
    </xf>
    <xf numFmtId="173" fontId="0" fillId="0" borderId="14" xfId="60" applyNumberFormat="1" applyFont="1" applyBorder="1" applyAlignment="1">
      <alignment vertical="center"/>
    </xf>
    <xf numFmtId="173" fontId="0" fillId="0" borderId="0" xfId="6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9" fontId="0" fillId="0" borderId="16" xfId="57" applyFont="1" applyBorder="1" applyAlignment="1">
      <alignment vertical="center"/>
    </xf>
    <xf numFmtId="173" fontId="0" fillId="0" borderId="17" xfId="6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0" fillId="0" borderId="10" xfId="0" applyNumberFormat="1" applyBorder="1" applyAlignment="1">
      <alignment vertical="center"/>
    </xf>
    <xf numFmtId="173" fontId="0" fillId="0" borderId="0" xfId="60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0" fillId="0" borderId="11" xfId="0" applyBorder="1" applyAlignment="1">
      <alignment vertical="center"/>
    </xf>
    <xf numFmtId="174" fontId="0" fillId="0" borderId="11" xfId="0" applyNumberFormat="1" applyBorder="1" applyAlignment="1">
      <alignment vertical="center"/>
    </xf>
    <xf numFmtId="9" fontId="0" fillId="0" borderId="11" xfId="57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3" fontId="1" fillId="0" borderId="10" xfId="60" applyNumberFormat="1" applyFont="1" applyBorder="1" applyAlignment="1">
      <alignment vertical="center"/>
    </xf>
    <xf numFmtId="173" fontId="1" fillId="0" borderId="0" xfId="60" applyNumberFormat="1" applyFont="1" applyAlignment="1">
      <alignment vertical="center"/>
    </xf>
    <xf numFmtId="0" fontId="1" fillId="0" borderId="0" xfId="0" applyFont="1" applyAlignment="1">
      <alignment vertical="center"/>
    </xf>
    <xf numFmtId="9" fontId="0" fillId="0" borderId="0" xfId="57" applyFont="1" applyBorder="1" applyAlignment="1">
      <alignment vertical="center"/>
    </xf>
    <xf numFmtId="173" fontId="1" fillId="0" borderId="0" xfId="6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9" fontId="1" fillId="0" borderId="10" xfId="57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9" fontId="1" fillId="0" borderId="0" xfId="57" applyFont="1" applyAlignment="1">
      <alignment horizontal="right" vertical="center"/>
    </xf>
    <xf numFmtId="9" fontId="1" fillId="0" borderId="0" xfId="57" applyFont="1" applyAlignment="1">
      <alignment vertical="center"/>
    </xf>
    <xf numFmtId="9" fontId="0" fillId="0" borderId="10" xfId="0" applyNumberFormat="1" applyFont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173" fontId="1" fillId="34" borderId="10" xfId="60" applyNumberFormat="1" applyFont="1" applyFill="1" applyBorder="1" applyAlignment="1">
      <alignment vertical="center"/>
    </xf>
    <xf numFmtId="3" fontId="0" fillId="34" borderId="11" xfId="0" applyNumberFormat="1" applyFill="1" applyBorder="1" applyAlignment="1">
      <alignment vertical="center"/>
    </xf>
    <xf numFmtId="173" fontId="0" fillId="34" borderId="10" xfId="60" applyNumberFormat="1" applyFont="1" applyFill="1" applyBorder="1" applyAlignment="1">
      <alignment horizontal="right" vertical="center"/>
    </xf>
    <xf numFmtId="9" fontId="0" fillId="0" borderId="0" xfId="57" applyFont="1" applyAlignment="1">
      <alignment horizontal="right" vertical="center"/>
    </xf>
    <xf numFmtId="9" fontId="0" fillId="0" borderId="0" xfId="57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34" borderId="0" xfId="0" applyFill="1" applyAlignment="1">
      <alignment vertical="center"/>
    </xf>
    <xf numFmtId="173" fontId="0" fillId="34" borderId="0" xfId="0" applyNumberFormat="1" applyFill="1" applyAlignment="1">
      <alignment vertical="center"/>
    </xf>
    <xf numFmtId="9" fontId="0" fillId="34" borderId="0" xfId="57" applyFont="1" applyFill="1" applyAlignment="1">
      <alignment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0" fontId="0" fillId="33" borderId="13" xfId="0" applyFill="1" applyBorder="1" applyAlignment="1">
      <alignment vertical="center"/>
    </xf>
    <xf numFmtId="3" fontId="7" fillId="35" borderId="18" xfId="0" applyNumberFormat="1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" fontId="7" fillId="35" borderId="19" xfId="0" applyNumberFormat="1" applyFont="1" applyFill="1" applyBorder="1" applyAlignment="1" applyProtection="1">
      <alignment vertical="center"/>
      <protection locked="0"/>
    </xf>
    <xf numFmtId="9" fontId="10" fillId="0" borderId="20" xfId="57" applyFont="1" applyBorder="1" applyAlignment="1">
      <alignment vertical="center"/>
    </xf>
    <xf numFmtId="9" fontId="10" fillId="0" borderId="10" xfId="57" applyFont="1" applyBorder="1" applyAlignment="1">
      <alignment vertical="center"/>
    </xf>
    <xf numFmtId="3" fontId="7" fillId="35" borderId="21" xfId="0" applyNumberFormat="1" applyFont="1" applyFill="1" applyBorder="1" applyAlignment="1" applyProtection="1">
      <alignment vertical="center"/>
      <protection locked="0"/>
    </xf>
    <xf numFmtId="3" fontId="7" fillId="35" borderId="22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8" fillId="33" borderId="13" xfId="0" applyFont="1" applyFill="1" applyBorder="1" applyAlignment="1">
      <alignment vertical="center"/>
    </xf>
    <xf numFmtId="3" fontId="9" fillId="35" borderId="18" xfId="0" applyNumberFormat="1" applyFont="1" applyFill="1" applyBorder="1" applyAlignment="1" applyProtection="1">
      <alignment vertical="center"/>
      <protection locked="0"/>
    </xf>
    <xf numFmtId="3" fontId="10" fillId="0" borderId="10" xfId="57" applyNumberFormat="1" applyFont="1" applyFill="1" applyBorder="1" applyAlignment="1">
      <alignment vertical="center"/>
    </xf>
    <xf numFmtId="9" fontId="10" fillId="0" borderId="10" xfId="57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3" fontId="0" fillId="34" borderId="10" xfId="57" applyNumberFormat="1" applyFont="1" applyFill="1" applyBorder="1" applyAlignment="1">
      <alignment vertical="center"/>
    </xf>
    <xf numFmtId="9" fontId="10" fillId="34" borderId="10" xfId="57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3" fontId="0" fillId="36" borderId="10" xfId="57" applyNumberFormat="1" applyFont="1" applyFill="1" applyBorder="1" applyAlignment="1">
      <alignment vertical="center"/>
    </xf>
    <xf numFmtId="9" fontId="10" fillId="36" borderId="10" xfId="57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3" fontId="1" fillId="37" borderId="10" xfId="57" applyNumberFormat="1" applyFont="1" applyFill="1" applyBorder="1" applyAlignment="1">
      <alignment vertical="center"/>
    </xf>
    <xf numFmtId="9" fontId="12" fillId="37" borderId="10" xfId="57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Alignment="1">
      <alignment horizontal="justify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4">
      <selection activeCell="E15" sqref="E15"/>
    </sheetView>
  </sheetViews>
  <sheetFormatPr defaultColWidth="9.00390625" defaultRowHeight="12.75"/>
  <cols>
    <col min="1" max="1" width="11.125" style="10" customWidth="1"/>
    <col min="2" max="2" width="44.875" style="10" bestFit="1" customWidth="1"/>
    <col min="3" max="3" width="11.875" style="10" bestFit="1" customWidth="1"/>
    <col min="4" max="16384" width="9.125" style="10" customWidth="1"/>
  </cols>
  <sheetData>
    <row r="1" ht="12.75">
      <c r="E1" s="78" t="s">
        <v>73</v>
      </c>
    </row>
    <row r="2" ht="12.75">
      <c r="E2" s="78" t="s">
        <v>71</v>
      </c>
    </row>
    <row r="3" ht="15.75">
      <c r="A3" s="79" t="s">
        <v>74</v>
      </c>
    </row>
    <row r="5" ht="13.5" thickBot="1">
      <c r="A5" s="54" t="s">
        <v>60</v>
      </c>
    </row>
    <row r="6" spans="2:3" ht="15" thickBot="1">
      <c r="B6" s="80" t="s">
        <v>31</v>
      </c>
      <c r="C6" s="81">
        <v>150000</v>
      </c>
    </row>
    <row r="7" ht="6" customHeight="1"/>
    <row r="8" spans="2:5" ht="26.25" thickBot="1">
      <c r="B8" s="82" t="s">
        <v>64</v>
      </c>
      <c r="C8" s="8" t="s">
        <v>1</v>
      </c>
      <c r="D8" s="72" t="s">
        <v>32</v>
      </c>
      <c r="E8" s="72" t="s">
        <v>33</v>
      </c>
    </row>
    <row r="9" spans="2:5" ht="14.25">
      <c r="B9" s="83" t="s">
        <v>26</v>
      </c>
      <c r="C9" s="84">
        <v>85000</v>
      </c>
      <c r="D9" s="85">
        <f>C9/$C$6</f>
        <v>0.5666666666666667</v>
      </c>
      <c r="E9" s="86">
        <f>C9/$C$17</f>
        <v>0.7727272727272727</v>
      </c>
    </row>
    <row r="10" spans="2:5" ht="14.25">
      <c r="B10" s="80" t="s">
        <v>35</v>
      </c>
      <c r="C10" s="87">
        <v>15000</v>
      </c>
      <c r="D10" s="85">
        <f>C10/$C$6</f>
        <v>0.1</v>
      </c>
      <c r="E10" s="86">
        <f>C10/$C$17</f>
        <v>0.13636363636363635</v>
      </c>
    </row>
    <row r="11" spans="2:5" ht="39" thickBot="1">
      <c r="B11" s="9" t="s">
        <v>36</v>
      </c>
      <c r="C11" s="88">
        <v>10000</v>
      </c>
      <c r="D11" s="85">
        <f>C11/$C$6</f>
        <v>0.06666666666666667</v>
      </c>
      <c r="E11" s="86">
        <f>C11/$C$17</f>
        <v>0.09090909090909091</v>
      </c>
    </row>
    <row r="12" ht="5.25" customHeight="1" thickBot="1">
      <c r="C12" s="89"/>
    </row>
    <row r="13" spans="2:3" ht="15" thickBot="1">
      <c r="B13" s="90" t="s">
        <v>27</v>
      </c>
      <c r="C13" s="91">
        <v>25000</v>
      </c>
    </row>
    <row r="14" ht="7.5" customHeight="1"/>
    <row r="15" ht="12.75">
      <c r="A15" s="54" t="s">
        <v>61</v>
      </c>
    </row>
    <row r="16" spans="1:4" ht="25.5">
      <c r="A16" s="105" t="s">
        <v>52</v>
      </c>
      <c r="B16" s="106"/>
      <c r="C16" s="7" t="s">
        <v>1</v>
      </c>
      <c r="D16" s="7" t="s">
        <v>32</v>
      </c>
    </row>
    <row r="17" spans="1:4" ht="12.75">
      <c r="A17" s="108" t="s">
        <v>34</v>
      </c>
      <c r="B17" s="108"/>
      <c r="C17" s="92">
        <f>SUM(C9:C11)</f>
        <v>110000</v>
      </c>
      <c r="D17" s="93">
        <f aca="true" t="shared" si="0" ref="D17:D24">C17/$C$6</f>
        <v>0.7333333333333333</v>
      </c>
    </row>
    <row r="18" spans="1:4" ht="12.75">
      <c r="A18" s="109" t="s">
        <v>12</v>
      </c>
      <c r="B18" s="109"/>
      <c r="C18" s="92">
        <f>C6-C17</f>
        <v>40000</v>
      </c>
      <c r="D18" s="93">
        <f t="shared" si="0"/>
        <v>0.26666666666666666</v>
      </c>
    </row>
    <row r="19" spans="1:4" ht="12.75">
      <c r="A19" s="107" t="s">
        <v>62</v>
      </c>
      <c r="B19" s="94" t="s">
        <v>29</v>
      </c>
      <c r="C19" s="95">
        <f>'Подробности расчета ОСН и УСН'!I20</f>
        <v>10500</v>
      </c>
      <c r="D19" s="96">
        <f t="shared" si="0"/>
        <v>0.07</v>
      </c>
    </row>
    <row r="20" spans="1:4" ht="12.75">
      <c r="A20" s="107"/>
      <c r="B20" s="97" t="s">
        <v>28</v>
      </c>
      <c r="C20" s="98">
        <f>'Подробности расчета ОСН и УСН'!I19</f>
        <v>11250</v>
      </c>
      <c r="D20" s="99">
        <f t="shared" si="0"/>
        <v>0.075</v>
      </c>
    </row>
    <row r="21" spans="1:4" ht="12.75">
      <c r="A21" s="107"/>
      <c r="B21" s="100" t="s">
        <v>30</v>
      </c>
      <c r="C21" s="101">
        <f>'Подробности расчета ОСН и УСН'!E26</f>
        <v>19972.20338983051</v>
      </c>
      <c r="D21" s="102">
        <f t="shared" si="0"/>
        <v>0.13314802259887007</v>
      </c>
    </row>
    <row r="22" spans="1:4" ht="12.75">
      <c r="A22" s="107" t="s">
        <v>22</v>
      </c>
      <c r="B22" s="94" t="s">
        <v>29</v>
      </c>
      <c r="C22" s="95">
        <f>'Подробности расчета ОСН и УСН'!I24</f>
        <v>29500</v>
      </c>
      <c r="D22" s="96">
        <f t="shared" si="0"/>
        <v>0.19666666666666666</v>
      </c>
    </row>
    <row r="23" spans="1:4" ht="12.75">
      <c r="A23" s="107"/>
      <c r="B23" s="97" t="s">
        <v>28</v>
      </c>
      <c r="C23" s="98">
        <f>'Подробности расчета ОСН и УСН'!I23</f>
        <v>28750</v>
      </c>
      <c r="D23" s="99">
        <f t="shared" si="0"/>
        <v>0.19166666666666668</v>
      </c>
    </row>
    <row r="24" spans="1:4" ht="12.75">
      <c r="A24" s="107"/>
      <c r="B24" s="100" t="s">
        <v>30</v>
      </c>
      <c r="C24" s="101">
        <f>'Подробности расчета ОСН и УСН'!E25</f>
        <v>20027.7966101695</v>
      </c>
      <c r="D24" s="102">
        <f t="shared" si="0"/>
        <v>0.13351864406779665</v>
      </c>
    </row>
    <row r="25" ht="13.5" customHeight="1"/>
    <row r="26" spans="1:5" ht="39" customHeight="1">
      <c r="A26" s="104" t="s">
        <v>69</v>
      </c>
      <c r="B26" s="104"/>
      <c r="C26" s="104"/>
      <c r="D26" s="104"/>
      <c r="E26" s="104"/>
    </row>
    <row r="27" spans="1:5" ht="64.5" customHeight="1">
      <c r="A27" s="104" t="s">
        <v>68</v>
      </c>
      <c r="B27" s="104"/>
      <c r="C27" s="104"/>
      <c r="D27" s="104"/>
      <c r="E27" s="104"/>
    </row>
    <row r="28" spans="1:5" ht="38.25" customHeight="1">
      <c r="A28" s="104" t="s">
        <v>70</v>
      </c>
      <c r="B28" s="104"/>
      <c r="C28" s="104"/>
      <c r="D28" s="104"/>
      <c r="E28" s="104"/>
    </row>
    <row r="30" ht="12.75">
      <c r="A30" s="10" t="s">
        <v>56</v>
      </c>
    </row>
    <row r="31" spans="1:2" ht="12.75">
      <c r="A31" s="10">
        <v>1</v>
      </c>
      <c r="B31" s="10" t="str">
        <f>'Подробности расчета ОСН и УСН'!A27</f>
        <v>НДФЛ 13% в расчете не учитывается, т.к. удерживается из зарплаты сотрудника</v>
      </c>
    </row>
    <row r="32" spans="1:3" ht="12.75">
      <c r="A32" s="10">
        <v>2</v>
      </c>
      <c r="B32" s="103" t="s">
        <v>58</v>
      </c>
      <c r="C32" s="103"/>
    </row>
    <row r="33" spans="1:2" ht="12.75">
      <c r="A33" s="10">
        <v>3</v>
      </c>
      <c r="B33" s="10" t="s">
        <v>57</v>
      </c>
    </row>
    <row r="34" spans="1:2" ht="12.75">
      <c r="A34" s="10">
        <v>4</v>
      </c>
      <c r="B34" s="10" t="s">
        <v>63</v>
      </c>
    </row>
    <row r="35" spans="1:2" ht="12.75">
      <c r="A35" s="10">
        <v>5</v>
      </c>
      <c r="B35" s="10" t="s">
        <v>66</v>
      </c>
    </row>
    <row r="36" ht="12.75">
      <c r="B36" s="10" t="s">
        <v>67</v>
      </c>
    </row>
    <row r="37" spans="1:2" ht="12.75">
      <c r="A37" s="10">
        <v>6</v>
      </c>
      <c r="B37" s="10" t="s">
        <v>59</v>
      </c>
    </row>
  </sheetData>
  <sheetProtection/>
  <mergeCells count="8">
    <mergeCell ref="A27:E27"/>
    <mergeCell ref="A28:E28"/>
    <mergeCell ref="A26:E26"/>
    <mergeCell ref="A16:B16"/>
    <mergeCell ref="A19:A21"/>
    <mergeCell ref="A22:A24"/>
    <mergeCell ref="A17:B17"/>
    <mergeCell ref="A18:B18"/>
  </mergeCells>
  <printOptions/>
  <pageMargins left="0.75" right="0.75" top="1" bottom="1" header="0.5" footer="0.5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33.00390625" style="10" customWidth="1"/>
    <col min="2" max="2" width="6.375" style="10" customWidth="1"/>
    <col min="3" max="3" width="12.625" style="10" customWidth="1"/>
    <col min="4" max="4" width="15.875" style="10" bestFit="1" customWidth="1"/>
    <col min="5" max="6" width="16.00390625" style="17" customWidth="1"/>
    <col min="7" max="7" width="7.00390625" style="10" customWidth="1"/>
    <col min="8" max="8" width="25.125" style="10" customWidth="1"/>
    <col min="9" max="9" width="11.875" style="10" bestFit="1" customWidth="1"/>
    <col min="10" max="10" width="8.625" style="10" customWidth="1"/>
    <col min="11" max="11" width="3.375" style="10" customWidth="1"/>
    <col min="12" max="16384" width="9.125" style="10" customWidth="1"/>
  </cols>
  <sheetData>
    <row r="1" spans="1:10" ht="38.25">
      <c r="A1" s="79" t="s">
        <v>65</v>
      </c>
      <c r="C1" s="11"/>
      <c r="D1" s="5" t="s">
        <v>38</v>
      </c>
      <c r="E1" s="5" t="s">
        <v>39</v>
      </c>
      <c r="F1" s="2"/>
      <c r="J1" s="74" t="s">
        <v>72</v>
      </c>
    </row>
    <row r="2" spans="3:10" ht="12.75">
      <c r="C2" s="12" t="s">
        <v>9</v>
      </c>
      <c r="D2" s="13">
        <f>'Модель Налоги ООО 2013'!C6</f>
        <v>150000</v>
      </c>
      <c r="E2" s="14">
        <f>D2/(100%+B13)</f>
        <v>127118.64406779662</v>
      </c>
      <c r="F2" s="15"/>
      <c r="J2" s="73" t="s">
        <v>71</v>
      </c>
    </row>
    <row r="3" spans="1:8" ht="15">
      <c r="A3" s="16" t="s">
        <v>0</v>
      </c>
      <c r="B3" s="16"/>
      <c r="D3" s="17"/>
      <c r="E3" s="18"/>
      <c r="F3" s="18"/>
      <c r="H3" s="16" t="s">
        <v>8</v>
      </c>
    </row>
    <row r="4" spans="4:6" ht="12.75">
      <c r="D4" s="17"/>
      <c r="E4" s="19"/>
      <c r="F4" s="19"/>
    </row>
    <row r="5" spans="1:10" s="22" customFormat="1" ht="12.75">
      <c r="A5" s="20" t="s">
        <v>2</v>
      </c>
      <c r="B5" s="20" t="s">
        <v>40</v>
      </c>
      <c r="C5" s="20" t="s">
        <v>10</v>
      </c>
      <c r="D5" s="20" t="s">
        <v>5</v>
      </c>
      <c r="E5" s="21" t="s">
        <v>11</v>
      </c>
      <c r="F5" s="20" t="s">
        <v>5</v>
      </c>
      <c r="H5" s="20" t="s">
        <v>2</v>
      </c>
      <c r="I5" s="20" t="s">
        <v>1</v>
      </c>
      <c r="J5" s="20" t="s">
        <v>5</v>
      </c>
    </row>
    <row r="6" spans="1:10" ht="12.75">
      <c r="A6" s="23" t="s">
        <v>3</v>
      </c>
      <c r="B6" s="23"/>
      <c r="C6" s="24">
        <f>$D$2*D6</f>
        <v>85000</v>
      </c>
      <c r="D6" s="25">
        <f>'Модель Налоги ООО 2013'!D9</f>
        <v>0.5666666666666667</v>
      </c>
      <c r="E6" s="26">
        <f>C6/(100%+B13)</f>
        <v>72033.89830508475</v>
      </c>
      <c r="F6" s="25">
        <f>E6/$D$2</f>
        <v>0.480225988700565</v>
      </c>
      <c r="H6" s="11" t="s">
        <v>3</v>
      </c>
      <c r="I6" s="24">
        <f>$D$2*J6</f>
        <v>85000</v>
      </c>
      <c r="J6" s="25">
        <f>D6</f>
        <v>0.5666666666666667</v>
      </c>
    </row>
    <row r="7" spans="1:10" ht="12.75">
      <c r="A7" s="23" t="s">
        <v>4</v>
      </c>
      <c r="B7" s="23"/>
      <c r="C7" s="24">
        <f>$D$2*D7</f>
        <v>15000</v>
      </c>
      <c r="D7" s="25">
        <f>'Модель Налоги ООО 2013'!D10</f>
        <v>0.1</v>
      </c>
      <c r="E7" s="26">
        <f>C7</f>
        <v>15000</v>
      </c>
      <c r="F7" s="25">
        <f>E7/$D$2</f>
        <v>0.1</v>
      </c>
      <c r="H7" s="11" t="s">
        <v>4</v>
      </c>
      <c r="I7" s="24">
        <f>$D$2*J7</f>
        <v>15000</v>
      </c>
      <c r="J7" s="25">
        <f>D7</f>
        <v>0.1</v>
      </c>
    </row>
    <row r="8" spans="1:10" ht="40.5" customHeight="1">
      <c r="A8" s="1" t="s">
        <v>15</v>
      </c>
      <c r="B8" s="1"/>
      <c r="C8" s="24">
        <f>$D$2*D8</f>
        <v>10000</v>
      </c>
      <c r="D8" s="25">
        <f>'Модель Налоги ООО 2013'!D11</f>
        <v>0.06666666666666667</v>
      </c>
      <c r="E8" s="26">
        <f>C8</f>
        <v>10000</v>
      </c>
      <c r="F8" s="25">
        <f>E8/$D$2</f>
        <v>0.06666666666666667</v>
      </c>
      <c r="H8" s="1" t="s">
        <v>15</v>
      </c>
      <c r="I8" s="24">
        <f>$D$2*J8</f>
        <v>10000</v>
      </c>
      <c r="J8" s="25">
        <f>D8</f>
        <v>0.06666666666666667</v>
      </c>
    </row>
    <row r="9" spans="1:10" ht="14.25" customHeight="1">
      <c r="A9" s="3" t="s">
        <v>16</v>
      </c>
      <c r="B9" s="3"/>
      <c r="C9" s="27">
        <f>SUM(C6:C8)</f>
        <v>110000</v>
      </c>
      <c r="D9" s="28">
        <f>C9/D2</f>
        <v>0.7333333333333333</v>
      </c>
      <c r="E9" s="29">
        <f>SUM(E6:E8)</f>
        <v>97033.89830508475</v>
      </c>
      <c r="F9" s="30">
        <f>E9/$D$2</f>
        <v>0.6468926553672316</v>
      </c>
      <c r="H9" s="6" t="s">
        <v>16</v>
      </c>
      <c r="I9" s="31">
        <f>SUM(I6:I8)</f>
        <v>110000</v>
      </c>
      <c r="J9" s="30">
        <f>I9/D2</f>
        <v>0.7333333333333333</v>
      </c>
    </row>
    <row r="10" spans="1:10" ht="14.25" customHeight="1">
      <c r="A10" s="4"/>
      <c r="B10" s="4"/>
      <c r="C10" s="32"/>
      <c r="D10" s="33"/>
      <c r="E10" s="34"/>
      <c r="F10" s="35"/>
      <c r="H10" s="1"/>
      <c r="I10" s="24"/>
      <c r="J10" s="25"/>
    </row>
    <row r="11" spans="1:10" ht="12.75">
      <c r="A11" s="36" t="s">
        <v>12</v>
      </c>
      <c r="B11" s="36"/>
      <c r="C11" s="37">
        <f>D2*D11</f>
        <v>40000</v>
      </c>
      <c r="D11" s="38">
        <f>'Модель Налоги ООО 2013'!D18</f>
        <v>0.26666666666666666</v>
      </c>
      <c r="E11" s="39"/>
      <c r="F11" s="35"/>
      <c r="H11" s="11" t="s">
        <v>12</v>
      </c>
      <c r="I11" s="24">
        <f>$D$2*J11</f>
        <v>40000</v>
      </c>
      <c r="J11" s="25">
        <f>D11</f>
        <v>0.26666666666666666</v>
      </c>
    </row>
    <row r="12" spans="3:10" ht="12.75">
      <c r="C12" s="40"/>
      <c r="D12" s="19">
        <f>SUM(D6:D8,D11)</f>
        <v>1</v>
      </c>
      <c r="I12" s="40"/>
      <c r="J12" s="19">
        <f>SUM(J6:J8,J11)</f>
        <v>1</v>
      </c>
    </row>
    <row r="13" spans="1:12" ht="12.75">
      <c r="A13" s="11" t="s">
        <v>7</v>
      </c>
      <c r="B13" s="41">
        <v>0.18</v>
      </c>
      <c r="C13" s="65">
        <f>C6*B13/(100%+B13)</f>
        <v>12966.101694915254</v>
      </c>
      <c r="I13" s="40"/>
      <c r="L13" s="10" t="s">
        <v>48</v>
      </c>
    </row>
    <row r="14" spans="1:12" ht="12.75">
      <c r="A14" s="11" t="s">
        <v>42</v>
      </c>
      <c r="B14" s="11"/>
      <c r="C14" s="24">
        <f>'Модель Налоги ООО 2013'!C13</f>
        <v>25000</v>
      </c>
      <c r="D14" s="19"/>
      <c r="H14" s="11" t="s">
        <v>37</v>
      </c>
      <c r="I14" s="24">
        <f>I7*B16</f>
        <v>4500</v>
      </c>
      <c r="L14" s="10" t="s">
        <v>49</v>
      </c>
    </row>
    <row r="15" spans="1:12" ht="12.75">
      <c r="A15" s="44" t="s">
        <v>17</v>
      </c>
      <c r="B15" s="44"/>
      <c r="C15" s="43"/>
      <c r="D15" s="19"/>
      <c r="H15" s="11" t="s">
        <v>46</v>
      </c>
      <c r="I15" s="24">
        <f>L18</f>
        <v>6750</v>
      </c>
      <c r="J15" s="41">
        <v>0.06</v>
      </c>
      <c r="L15" s="40">
        <f>6%*D2</f>
        <v>9000</v>
      </c>
    </row>
    <row r="16" spans="1:13" ht="12.75">
      <c r="A16" s="11" t="s">
        <v>37</v>
      </c>
      <c r="B16" s="45">
        <v>0.3</v>
      </c>
      <c r="C16" s="65">
        <f>C7*B16</f>
        <v>4500</v>
      </c>
      <c r="D16" s="25">
        <f>C16/$D$2</f>
        <v>0.03</v>
      </c>
      <c r="E16" s="46"/>
      <c r="F16" s="47"/>
      <c r="H16" s="11" t="s">
        <v>47</v>
      </c>
      <c r="I16" s="24">
        <f>I11*0.15</f>
        <v>6000</v>
      </c>
      <c r="J16" s="25">
        <f>I16/D2</f>
        <v>0.04</v>
      </c>
      <c r="L16" s="40">
        <f>-I14/2</f>
        <v>-2250</v>
      </c>
      <c r="M16" s="10" t="s">
        <v>75</v>
      </c>
    </row>
    <row r="17" spans="1:13" ht="12.75">
      <c r="A17" s="48" t="s">
        <v>41</v>
      </c>
      <c r="B17" s="49">
        <v>0.022</v>
      </c>
      <c r="C17" s="68">
        <f>C14*B17</f>
        <v>550</v>
      </c>
      <c r="D17" s="50">
        <f>C17/$D$2</f>
        <v>0.0036666666666666666</v>
      </c>
      <c r="F17" s="47"/>
      <c r="L17" s="40">
        <f>IF(L16&gt;L15/2,L15/2,L16)</f>
        <v>-2250</v>
      </c>
      <c r="M17" s="10" t="s">
        <v>50</v>
      </c>
    </row>
    <row r="18" spans="1:13" ht="12.75">
      <c r="A18" s="51" t="s">
        <v>18</v>
      </c>
      <c r="B18" s="51"/>
      <c r="C18" s="31">
        <f>C9+C16+C17</f>
        <v>115050</v>
      </c>
      <c r="D18" s="30">
        <f>C18/D2</f>
        <v>0.767</v>
      </c>
      <c r="E18" s="52">
        <f>E9+C16+C17</f>
        <v>102083.89830508475</v>
      </c>
      <c r="F18" s="30">
        <f>E18/$D$2</f>
        <v>0.6805593220338984</v>
      </c>
      <c r="G18" s="53"/>
      <c r="H18" s="54" t="s">
        <v>23</v>
      </c>
      <c r="L18" s="40">
        <f>L15+L17</f>
        <v>6750</v>
      </c>
      <c r="M18" s="10" t="s">
        <v>51</v>
      </c>
    </row>
    <row r="19" spans="3:10" ht="12.75">
      <c r="C19" s="43"/>
      <c r="D19" s="55"/>
      <c r="E19" s="53"/>
      <c r="F19" s="53"/>
      <c r="G19" s="53"/>
      <c r="H19" s="11" t="s">
        <v>13</v>
      </c>
      <c r="I19" s="24">
        <f>I14+I15</f>
        <v>11250</v>
      </c>
      <c r="J19" s="25">
        <f>I19/$D$2</f>
        <v>0.075</v>
      </c>
    </row>
    <row r="20" spans="1:10" ht="12.75">
      <c r="A20" s="44" t="s">
        <v>20</v>
      </c>
      <c r="B20" s="44"/>
      <c r="H20" s="11" t="s">
        <v>14</v>
      </c>
      <c r="I20" s="24">
        <f>I14+I16</f>
        <v>10500</v>
      </c>
      <c r="J20" s="25">
        <f>I20/$D$2</f>
        <v>0.07</v>
      </c>
    </row>
    <row r="21" spans="1:6" ht="12.75">
      <c r="A21" s="11" t="s">
        <v>6</v>
      </c>
      <c r="B21" s="11"/>
      <c r="C21" s="65">
        <f>E2*B13</f>
        <v>22881.35593220339</v>
      </c>
      <c r="D21" s="25">
        <f>C21/$D$2</f>
        <v>0.15254237288135594</v>
      </c>
      <c r="E21" s="56"/>
      <c r="F21" s="56"/>
    </row>
    <row r="22" spans="1:8" ht="12.75">
      <c r="A22" s="11"/>
      <c r="B22" s="11"/>
      <c r="C22" s="24"/>
      <c r="D22" s="25"/>
      <c r="H22" s="57" t="s">
        <v>22</v>
      </c>
    </row>
    <row r="23" spans="1:10" ht="12.75" customHeight="1">
      <c r="A23" s="114" t="s">
        <v>19</v>
      </c>
      <c r="B23" s="114"/>
      <c r="C23" s="114"/>
      <c r="D23" s="114"/>
      <c r="E23" s="67">
        <f>E2-E18</f>
        <v>25034.74576271187</v>
      </c>
      <c r="F23" s="30">
        <f>E23/D2</f>
        <v>0.16689830508474582</v>
      </c>
      <c r="H23" s="11" t="s">
        <v>24</v>
      </c>
      <c r="I23" s="24">
        <f>I11-I19</f>
        <v>28750</v>
      </c>
      <c r="J23" s="25">
        <f>I23/$D$2</f>
        <v>0.19166666666666668</v>
      </c>
    </row>
    <row r="24" spans="1:10" ht="12.75" customHeight="1">
      <c r="A24" s="58" t="s">
        <v>21</v>
      </c>
      <c r="B24" s="64">
        <v>0.2</v>
      </c>
      <c r="C24" s="69">
        <f>E23*B24</f>
        <v>5006.949152542375</v>
      </c>
      <c r="D24" s="25">
        <f>C24/$D$2</f>
        <v>0.03337966101694916</v>
      </c>
      <c r="G24" s="17"/>
      <c r="H24" s="11" t="s">
        <v>25</v>
      </c>
      <c r="I24" s="24">
        <f>I11-I20</f>
        <v>29500</v>
      </c>
      <c r="J24" s="25">
        <f>I24/$D$2</f>
        <v>0.19666666666666666</v>
      </c>
    </row>
    <row r="25" spans="1:6" ht="12.75" customHeight="1">
      <c r="A25" s="113" t="s">
        <v>22</v>
      </c>
      <c r="B25" s="113"/>
      <c r="C25" s="113"/>
      <c r="D25" s="113"/>
      <c r="E25" s="52">
        <f>E23-C24</f>
        <v>20027.7966101695</v>
      </c>
      <c r="F25" s="30">
        <f>E25/D2</f>
        <v>0.13351864406779665</v>
      </c>
    </row>
    <row r="26" spans="1:7" ht="12.75">
      <c r="A26" s="110" t="s">
        <v>43</v>
      </c>
      <c r="B26" s="111"/>
      <c r="C26" s="111"/>
      <c r="D26" s="112"/>
      <c r="E26" s="52">
        <f>C16+C17+(C21-C13)+C24</f>
        <v>19972.20338983051</v>
      </c>
      <c r="F26" s="59">
        <f>E26/D2</f>
        <v>0.13314802259887007</v>
      </c>
      <c r="G26" s="19"/>
    </row>
    <row r="27" spans="1:9" ht="12.75">
      <c r="A27" s="66" t="s">
        <v>45</v>
      </c>
      <c r="B27" s="60"/>
      <c r="C27" s="61"/>
      <c r="D27" s="62"/>
      <c r="E27" s="15">
        <f>13%*C7</f>
        <v>1950</v>
      </c>
      <c r="F27" s="15"/>
      <c r="H27" s="71" t="str">
        <f>A27</f>
        <v>НДФЛ 13% в расчете не учитывается, т.к. удерживается из зарплаты сотрудника</v>
      </c>
      <c r="I27" s="15">
        <f>E27</f>
        <v>1950</v>
      </c>
    </row>
    <row r="28" spans="1:8" ht="12.75" customHeight="1">
      <c r="A28" s="60"/>
      <c r="B28" s="60"/>
      <c r="C28" s="61"/>
      <c r="D28" s="70" t="s">
        <v>44</v>
      </c>
      <c r="E28" s="17">
        <f>E26+E27</f>
        <v>21922.20338983051</v>
      </c>
      <c r="F28" s="19">
        <f>E28/D2</f>
        <v>0.14614802259887005</v>
      </c>
      <c r="H28" s="70" t="s">
        <v>44</v>
      </c>
    </row>
    <row r="29" spans="1:9" ht="12.75" customHeight="1">
      <c r="A29" s="60"/>
      <c r="B29" s="60"/>
      <c r="C29" s="61"/>
      <c r="D29" s="70"/>
      <c r="F29" s="19"/>
      <c r="H29" s="42" t="s">
        <v>13</v>
      </c>
      <c r="I29" s="15">
        <f>I19+I27</f>
        <v>13200</v>
      </c>
    </row>
    <row r="30" spans="1:9" ht="12.75" customHeight="1">
      <c r="A30" s="60"/>
      <c r="B30" s="60"/>
      <c r="C30" s="61"/>
      <c r="D30" s="63"/>
      <c r="H30" s="42" t="s">
        <v>14</v>
      </c>
      <c r="I30" s="15">
        <f>I20+I27</f>
        <v>12450</v>
      </c>
    </row>
    <row r="33" ht="12.75" customHeight="1">
      <c r="H33" s="10" t="s">
        <v>53</v>
      </c>
    </row>
    <row r="34" spans="8:10" ht="12.75">
      <c r="H34" s="75" t="s">
        <v>54</v>
      </c>
      <c r="I34" s="76">
        <f>E25-I23</f>
        <v>-8722.203389830502</v>
      </c>
      <c r="J34" s="77">
        <f>I34/D2</f>
        <v>-0.05814802259887001</v>
      </c>
    </row>
    <row r="35" ht="12.75">
      <c r="H35" s="10" t="s">
        <v>55</v>
      </c>
    </row>
    <row r="36" ht="25.5" customHeight="1"/>
    <row r="37" ht="12.75" customHeight="1"/>
    <row r="40" ht="40.5" customHeight="1"/>
  </sheetData>
  <sheetProtection/>
  <mergeCells count="3">
    <mergeCell ref="A26:D26"/>
    <mergeCell ref="A25:D25"/>
    <mergeCell ref="A23:D23"/>
  </mergeCells>
  <printOptions/>
  <pageMargins left="0.5" right="0.17" top="0.63" bottom="1" header="0.19" footer="0.5"/>
  <pageSetup fitToHeight="1" fitToWidth="1" horizontalDpi="360" verticalDpi="36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991356</dc:creator>
  <cp:keywords/>
  <dc:description/>
  <cp:lastModifiedBy>Kostya</cp:lastModifiedBy>
  <cp:lastPrinted>2011-09-20T10:35:13Z</cp:lastPrinted>
  <dcterms:created xsi:type="dcterms:W3CDTF">2002-11-18T09:18:36Z</dcterms:created>
  <dcterms:modified xsi:type="dcterms:W3CDTF">2013-02-26T05:34:36Z</dcterms:modified>
  <cp:category/>
  <cp:version/>
  <cp:contentType/>
  <cp:contentStatus/>
</cp:coreProperties>
</file>